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6" i="1" l="1"/>
  <c r="H19" i="1" l="1"/>
  <c r="R15" i="1" l="1"/>
  <c r="D15" i="1" l="1"/>
  <c r="F20" i="1" s="1"/>
  <c r="H20" i="1" s="1"/>
  <c r="O14" i="1"/>
  <c r="Q14" i="1" s="1"/>
  <c r="S14" i="1" s="1"/>
  <c r="T14" i="1" s="1"/>
  <c r="O13" i="1"/>
  <c r="Q13" i="1" s="1"/>
  <c r="S13" i="1" s="1"/>
  <c r="T13" i="1" s="1"/>
  <c r="O12" i="1"/>
  <c r="Q12" i="1" s="1"/>
  <c r="S12" i="1" s="1"/>
  <c r="T12" i="1" s="1"/>
  <c r="O11" i="1"/>
  <c r="Q11" i="1" s="1"/>
  <c r="S11" i="1" s="1"/>
  <c r="T11" i="1" s="1"/>
  <c r="O10" i="1"/>
  <c r="Q10" i="1" s="1"/>
  <c r="S10" i="1" s="1"/>
  <c r="H27" i="1"/>
  <c r="D24" i="1"/>
  <c r="H23" i="1"/>
  <c r="I23" i="1" s="1"/>
  <c r="F19" i="1"/>
  <c r="F14" i="1"/>
  <c r="H14" i="1" s="1"/>
  <c r="F13" i="1"/>
  <c r="H13" i="1" s="1"/>
  <c r="F12" i="1"/>
  <c r="H12" i="1" s="1"/>
  <c r="F11" i="1"/>
  <c r="H11" i="1" s="1"/>
  <c r="F10" i="1"/>
  <c r="H10" i="1" s="1"/>
  <c r="H21" i="1" l="1"/>
  <c r="I21" i="1" s="1"/>
  <c r="H15" i="1"/>
  <c r="I15" i="1" s="1"/>
  <c r="H28" i="1"/>
  <c r="I28" i="1" s="1"/>
  <c r="T10" i="1"/>
  <c r="T15" i="1" s="1"/>
  <c r="S15" i="1"/>
  <c r="Q15" i="1"/>
  <c r="H24" i="1" l="1"/>
  <c r="I24" i="1" l="1"/>
  <c r="H29" i="1"/>
  <c r="I29" i="1" s="1"/>
</calcChain>
</file>

<file path=xl/sharedStrings.xml><?xml version="1.0" encoding="utf-8"?>
<sst xmlns="http://schemas.openxmlformats.org/spreadsheetml/2006/main" count="84" uniqueCount="51">
  <si>
    <t>Häviö</t>
  </si>
  <si>
    <t>Lämmön johtuminen</t>
  </si>
  <si>
    <t>Pinta-</t>
  </si>
  <si>
    <t>ala</t>
  </si>
  <si>
    <t>m2</t>
  </si>
  <si>
    <t>U-arvo</t>
  </si>
  <si>
    <t>W/m2/K</t>
  </si>
  <si>
    <t>Lämpö-</t>
  </si>
  <si>
    <t>W/K</t>
  </si>
  <si>
    <t>Aste-</t>
  </si>
  <si>
    <t>päivät</t>
  </si>
  <si>
    <t>Kd</t>
  </si>
  <si>
    <t>Kulutus</t>
  </si>
  <si>
    <t>Energian</t>
  </si>
  <si>
    <t>kulutus</t>
  </si>
  <si>
    <t>kWh</t>
  </si>
  <si>
    <t>Ominais-</t>
  </si>
  <si>
    <t>kWh/m2</t>
  </si>
  <si>
    <t>Seinät</t>
  </si>
  <si>
    <t>Yläpohja</t>
  </si>
  <si>
    <t>Ikkunat</t>
  </si>
  <si>
    <t>Ovet</t>
  </si>
  <si>
    <t>Alapohja</t>
  </si>
  <si>
    <t>Yhteensä</t>
  </si>
  <si>
    <t>Ilmanvaihto</t>
  </si>
  <si>
    <t>Ilmastointi</t>
  </si>
  <si>
    <t>Vuotoilma</t>
  </si>
  <si>
    <t>Ilmavirta</t>
  </si>
  <si>
    <t>m3/s</t>
  </si>
  <si>
    <t>m3/h/m2</t>
  </si>
  <si>
    <t>1/h</t>
  </si>
  <si>
    <t>Lämmin käyttövesi</t>
  </si>
  <si>
    <t>Teho</t>
  </si>
  <si>
    <t>Ilmaiskuormat</t>
  </si>
  <si>
    <t>kk</t>
  </si>
  <si>
    <t>Kotitaloussähkö</t>
  </si>
  <si>
    <t>Lämmöntarve</t>
  </si>
  <si>
    <t>Säästö</t>
  </si>
  <si>
    <t>ennen</t>
  </si>
  <si>
    <t>nyt</t>
  </si>
  <si>
    <t>häviö</t>
  </si>
  <si>
    <t>Häviökohde</t>
  </si>
  <si>
    <t>euroa/v</t>
  </si>
  <si>
    <t>Esimerkkilaskelma omakotitalon lämmönkulutuksesta</t>
  </si>
  <si>
    <t>Esimerkkilaskelma enegiansäästöstä</t>
  </si>
  <si>
    <t>Oletettu talon rakenne ennen korjausta</t>
  </si>
  <si>
    <t>Hinta €/kWh</t>
  </si>
  <si>
    <t>Sarake H</t>
  </si>
  <si>
    <t>Lämmön talteenotto</t>
  </si>
  <si>
    <t>asukasta</t>
  </si>
  <si>
    <t xml:space="preserve">Ihmiset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</si>
</sst>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r_-;\-* #,##0.00\ _k_r_-;_-* &quot;-&quot;??\ _k_r_-;_-@_-"/>
    <numFmt numFmtId="164" formatCode="_-* #,##0\ _k_r_-;\-* #,##0\ _k_r_-;_-* &quot;-&quot;??\ _k_r_-;_-@_-"/>
    <numFmt numFmtId="165" formatCode="0.0"/>
    <numFmt numFmtId="166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2" fillId="0" borderId="5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0" xfId="0" applyFont="1"/>
    <xf numFmtId="0" fontId="2" fillId="0" borderId="3" xfId="0" applyFont="1" applyBorder="1"/>
    <xf numFmtId="43" fontId="0" fillId="0" borderId="0" xfId="1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8" xfId="0" applyBorder="1"/>
    <xf numFmtId="165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0" fillId="0" borderId="8" xfId="0" applyNumberFormat="1" applyBorder="1"/>
    <xf numFmtId="0" fontId="0" fillId="0" borderId="6" xfId="0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1" fontId="2" fillId="0" borderId="2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164" fontId="2" fillId="0" borderId="2" xfId="0" applyNumberFormat="1" applyFont="1" applyBorder="1"/>
    <xf numFmtId="164" fontId="2" fillId="0" borderId="4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164" fontId="0" fillId="0" borderId="11" xfId="0" applyNumberFormat="1" applyBorder="1"/>
    <xf numFmtId="0" fontId="2" fillId="0" borderId="9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0" fillId="0" borderId="7" xfId="0" applyNumberFormat="1" applyBorder="1"/>
    <xf numFmtId="164" fontId="2" fillId="0" borderId="9" xfId="0" applyNumberFormat="1" applyFont="1" applyBorder="1"/>
    <xf numFmtId="164" fontId="2" fillId="0" borderId="11" xfId="0" applyNumberFormat="1" applyFont="1" applyBorder="1"/>
    <xf numFmtId="164" fontId="0" fillId="0" borderId="9" xfId="0" applyNumberFormat="1" applyBorder="1"/>
    <xf numFmtId="166" fontId="0" fillId="0" borderId="0" xfId="0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15" xfId="0" applyBorder="1"/>
    <xf numFmtId="0" fontId="0" fillId="0" borderId="2" xfId="0" applyBorder="1"/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9" fontId="0" fillId="0" borderId="1" xfId="0" applyNumberFormat="1" applyBorder="1"/>
    <xf numFmtId="164" fontId="2" fillId="0" borderId="1" xfId="0" applyNumberFormat="1" applyFon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9"/>
  <sheetViews>
    <sheetView showGridLines="0" tabSelected="1" topLeftCell="A11" workbookViewId="0">
      <selection activeCell="H33" sqref="H33"/>
    </sheetView>
  </sheetViews>
  <sheetFormatPr defaultRowHeight="15" x14ac:dyDescent="0.25"/>
  <cols>
    <col min="1" max="1" width="3.5703125" customWidth="1"/>
    <col min="2" max="2" width="2.85546875" style="18" customWidth="1"/>
    <col min="3" max="3" width="15.7109375" customWidth="1"/>
    <col min="4" max="4" width="8.140625" customWidth="1"/>
    <col min="8" max="8" width="10" customWidth="1"/>
    <col min="10" max="10" width="2.7109375" customWidth="1"/>
    <col min="11" max="11" width="2.140625" customWidth="1"/>
    <col min="12" max="12" width="8.7109375" customWidth="1"/>
    <col min="19" max="19" width="11.140625" customWidth="1"/>
    <col min="20" max="20" width="7.7109375" customWidth="1"/>
  </cols>
  <sheetData>
    <row r="1" spans="2:21" x14ac:dyDescent="0.25">
      <c r="B1" s="18" t="s">
        <v>43</v>
      </c>
      <c r="K1" s="18" t="s">
        <v>44</v>
      </c>
    </row>
    <row r="2" spans="2:21" x14ac:dyDescent="0.25">
      <c r="K2" s="18"/>
    </row>
    <row r="3" spans="2:21" x14ac:dyDescent="0.25">
      <c r="K3" s="18"/>
    </row>
    <row r="4" spans="2:21" x14ac:dyDescent="0.25">
      <c r="K4" s="18"/>
      <c r="M4" s="58" t="s">
        <v>45</v>
      </c>
      <c r="N4" s="59"/>
      <c r="O4" s="59"/>
      <c r="P4" s="59"/>
      <c r="Q4" s="60"/>
      <c r="R4" s="61" t="s">
        <v>47</v>
      </c>
      <c r="S4" s="58" t="s">
        <v>46</v>
      </c>
      <c r="T4" s="60">
        <v>0.14000000000000001</v>
      </c>
      <c r="U4" s="5"/>
    </row>
    <row r="5" spans="2:21" x14ac:dyDescent="0.25">
      <c r="K5" s="18"/>
      <c r="M5" s="1"/>
      <c r="N5" s="1"/>
      <c r="O5" s="1"/>
      <c r="P5" s="1"/>
      <c r="Q5" s="1"/>
      <c r="R5" s="5"/>
      <c r="S5" s="5"/>
      <c r="T5" s="5"/>
      <c r="U5" s="5"/>
    </row>
    <row r="6" spans="2:21" x14ac:dyDescent="0.25">
      <c r="B6" s="9" t="s">
        <v>41</v>
      </c>
      <c r="C6" s="10"/>
      <c r="D6" s="11" t="s">
        <v>2</v>
      </c>
      <c r="E6" s="11" t="s">
        <v>5</v>
      </c>
      <c r="F6" s="11" t="s">
        <v>7</v>
      </c>
      <c r="G6" s="11" t="s">
        <v>9</v>
      </c>
      <c r="H6" s="11" t="s">
        <v>13</v>
      </c>
      <c r="I6" s="32" t="s">
        <v>16</v>
      </c>
      <c r="K6" s="9" t="s">
        <v>0</v>
      </c>
      <c r="L6" s="10"/>
      <c r="M6" s="11" t="s">
        <v>2</v>
      </c>
      <c r="N6" s="11" t="s">
        <v>5</v>
      </c>
      <c r="O6" s="11" t="s">
        <v>7</v>
      </c>
      <c r="P6" s="11" t="s">
        <v>9</v>
      </c>
      <c r="Q6" s="11" t="s">
        <v>12</v>
      </c>
      <c r="R6" s="44" t="s">
        <v>12</v>
      </c>
      <c r="S6" s="52" t="s">
        <v>37</v>
      </c>
      <c r="T6" s="45" t="s">
        <v>37</v>
      </c>
    </row>
    <row r="7" spans="2:21" x14ac:dyDescent="0.25">
      <c r="B7" s="12"/>
      <c r="C7" s="13"/>
      <c r="D7" s="14" t="s">
        <v>3</v>
      </c>
      <c r="E7" s="14"/>
      <c r="F7" s="14" t="s">
        <v>40</v>
      </c>
      <c r="G7" s="14" t="s">
        <v>10</v>
      </c>
      <c r="H7" s="14" t="s">
        <v>14</v>
      </c>
      <c r="I7" s="33" t="s">
        <v>14</v>
      </c>
      <c r="K7" s="12"/>
      <c r="L7" s="13"/>
      <c r="M7" s="14" t="s">
        <v>3</v>
      </c>
      <c r="N7" s="14" t="s">
        <v>38</v>
      </c>
      <c r="O7" s="14" t="s">
        <v>40</v>
      </c>
      <c r="P7" s="14" t="s">
        <v>10</v>
      </c>
      <c r="Q7" s="14" t="s">
        <v>38</v>
      </c>
      <c r="R7" s="46" t="s">
        <v>39</v>
      </c>
      <c r="S7" s="4"/>
      <c r="T7" s="23"/>
    </row>
    <row r="8" spans="2:21" x14ac:dyDescent="0.25">
      <c r="B8" s="15"/>
      <c r="C8" s="16"/>
      <c r="D8" s="17" t="s">
        <v>4</v>
      </c>
      <c r="E8" s="17" t="s">
        <v>6</v>
      </c>
      <c r="F8" s="17" t="s">
        <v>8</v>
      </c>
      <c r="G8" s="17" t="s">
        <v>11</v>
      </c>
      <c r="H8" s="17" t="s">
        <v>15</v>
      </c>
      <c r="I8" s="34" t="s">
        <v>17</v>
      </c>
      <c r="K8" s="15"/>
      <c r="L8" s="16"/>
      <c r="M8" s="17" t="s">
        <v>4</v>
      </c>
      <c r="N8" s="17" t="s">
        <v>6</v>
      </c>
      <c r="O8" s="17" t="s">
        <v>8</v>
      </c>
      <c r="P8" s="17" t="s">
        <v>11</v>
      </c>
      <c r="Q8" s="17" t="s">
        <v>15</v>
      </c>
      <c r="R8" s="50" t="s">
        <v>15</v>
      </c>
      <c r="S8" s="62" t="s">
        <v>15</v>
      </c>
      <c r="T8" s="63" t="s">
        <v>42</v>
      </c>
    </row>
    <row r="9" spans="2:21" x14ac:dyDescent="0.25">
      <c r="B9" s="9" t="s">
        <v>1</v>
      </c>
      <c r="C9" s="1"/>
      <c r="D9" s="3"/>
      <c r="E9" s="3"/>
      <c r="F9" s="3"/>
      <c r="G9" s="3"/>
      <c r="H9" s="3"/>
      <c r="I9" s="35"/>
      <c r="K9" s="9" t="s">
        <v>1</v>
      </c>
      <c r="L9" s="1"/>
      <c r="M9" s="3"/>
      <c r="N9" s="3"/>
      <c r="O9" s="3"/>
      <c r="P9" s="3"/>
      <c r="Q9" s="3"/>
      <c r="R9" s="47"/>
      <c r="S9" s="2"/>
      <c r="T9" s="27"/>
    </row>
    <row r="10" spans="2:21" x14ac:dyDescent="0.25">
      <c r="B10" s="12"/>
      <c r="C10" s="5" t="s">
        <v>18</v>
      </c>
      <c r="D10" s="6">
        <v>100</v>
      </c>
      <c r="E10" s="20">
        <v>0.11</v>
      </c>
      <c r="F10" s="21">
        <f>D10*E10</f>
        <v>11</v>
      </c>
      <c r="G10" s="6">
        <v>3952</v>
      </c>
      <c r="H10" s="22">
        <f>F10*G10*24/1000</f>
        <v>1043.328</v>
      </c>
      <c r="I10" s="36"/>
      <c r="K10" s="12"/>
      <c r="L10" s="5" t="s">
        <v>18</v>
      </c>
      <c r="M10" s="6">
        <v>100</v>
      </c>
      <c r="N10" s="20">
        <v>0.22</v>
      </c>
      <c r="O10" s="21">
        <f>M10*N10</f>
        <v>22</v>
      </c>
      <c r="P10" s="6">
        <v>3952</v>
      </c>
      <c r="Q10" s="22">
        <f>O10*P10*24/1000</f>
        <v>2086.6559999999999</v>
      </c>
      <c r="R10" s="48">
        <v>1043.328</v>
      </c>
      <c r="S10" s="53">
        <f>Q10-R10</f>
        <v>1043.328</v>
      </c>
      <c r="T10" s="26">
        <f>S10*0.14</f>
        <v>146.06592000000001</v>
      </c>
    </row>
    <row r="11" spans="2:21" x14ac:dyDescent="0.25">
      <c r="B11" s="12"/>
      <c r="C11" s="5" t="s">
        <v>19</v>
      </c>
      <c r="D11" s="6">
        <v>120</v>
      </c>
      <c r="E11" s="20">
        <v>7.0000000000000007E-2</v>
      </c>
      <c r="F11" s="21">
        <f t="shared" ref="F11:F14" si="0">D11*E11</f>
        <v>8.4</v>
      </c>
      <c r="G11" s="6">
        <v>3952</v>
      </c>
      <c r="H11" s="22">
        <f t="shared" ref="H11:H14" si="1">F11*G11*24/1000</f>
        <v>796.72320000000002</v>
      </c>
      <c r="I11" s="36"/>
      <c r="K11" s="12"/>
      <c r="L11" s="5" t="s">
        <v>19</v>
      </c>
      <c r="M11" s="6">
        <v>120</v>
      </c>
      <c r="N11" s="20">
        <v>0.15</v>
      </c>
      <c r="O11" s="21">
        <f t="shared" ref="O11:O14" si="2">M11*N11</f>
        <v>18</v>
      </c>
      <c r="P11" s="6">
        <v>3952</v>
      </c>
      <c r="Q11" s="22">
        <f t="shared" ref="Q11:Q14" si="3">O11*P11*24/1000</f>
        <v>1707.2639999999999</v>
      </c>
      <c r="R11" s="48">
        <v>796.72320000000002</v>
      </c>
      <c r="S11" s="53">
        <f t="shared" ref="S11:S14" si="4">Q11-R11</f>
        <v>910.54079999999988</v>
      </c>
      <c r="T11" s="26">
        <f t="shared" ref="T11:T14" si="5">S11*0.14</f>
        <v>127.475712</v>
      </c>
    </row>
    <row r="12" spans="2:21" x14ac:dyDescent="0.25">
      <c r="B12" s="12"/>
      <c r="C12" s="5" t="s">
        <v>20</v>
      </c>
      <c r="D12" s="6">
        <v>13</v>
      </c>
      <c r="E12" s="20">
        <v>0.75</v>
      </c>
      <c r="F12" s="21">
        <f t="shared" si="0"/>
        <v>9.75</v>
      </c>
      <c r="G12" s="6">
        <v>3952</v>
      </c>
      <c r="H12" s="22">
        <f t="shared" si="1"/>
        <v>924.76800000000003</v>
      </c>
      <c r="I12" s="36"/>
      <c r="K12" s="12"/>
      <c r="L12" s="5" t="s">
        <v>20</v>
      </c>
      <c r="M12" s="6">
        <v>13</v>
      </c>
      <c r="N12" s="20">
        <v>1.8</v>
      </c>
      <c r="O12" s="21">
        <f t="shared" si="2"/>
        <v>23.400000000000002</v>
      </c>
      <c r="P12" s="6">
        <v>3952</v>
      </c>
      <c r="Q12" s="22">
        <f t="shared" si="3"/>
        <v>2219.4432000000002</v>
      </c>
      <c r="R12" s="48">
        <v>924.76800000000003</v>
      </c>
      <c r="S12" s="53">
        <f t="shared" si="4"/>
        <v>1294.6752000000001</v>
      </c>
      <c r="T12" s="26">
        <f t="shared" si="5"/>
        <v>181.25452800000002</v>
      </c>
    </row>
    <row r="13" spans="2:21" x14ac:dyDescent="0.25">
      <c r="B13" s="12"/>
      <c r="C13" s="5" t="s">
        <v>21</v>
      </c>
      <c r="D13" s="6">
        <v>9</v>
      </c>
      <c r="E13" s="20">
        <v>1</v>
      </c>
      <c r="F13" s="21">
        <f t="shared" si="0"/>
        <v>9</v>
      </c>
      <c r="G13" s="6">
        <v>3952</v>
      </c>
      <c r="H13" s="22">
        <f t="shared" si="1"/>
        <v>853.63199999999995</v>
      </c>
      <c r="I13" s="36"/>
      <c r="K13" s="12"/>
      <c r="L13" s="5" t="s">
        <v>21</v>
      </c>
      <c r="M13" s="6">
        <v>9</v>
      </c>
      <c r="N13" s="20">
        <v>2</v>
      </c>
      <c r="O13" s="21">
        <f t="shared" si="2"/>
        <v>18</v>
      </c>
      <c r="P13" s="6">
        <v>3952</v>
      </c>
      <c r="Q13" s="22">
        <f t="shared" si="3"/>
        <v>1707.2639999999999</v>
      </c>
      <c r="R13" s="48">
        <v>853.63199999999995</v>
      </c>
      <c r="S13" s="53">
        <f t="shared" si="4"/>
        <v>853.63199999999995</v>
      </c>
      <c r="T13" s="26">
        <f t="shared" si="5"/>
        <v>119.50848000000001</v>
      </c>
    </row>
    <row r="14" spans="2:21" x14ac:dyDescent="0.25">
      <c r="B14" s="12"/>
      <c r="C14" s="5" t="s">
        <v>22</v>
      </c>
      <c r="D14" s="6">
        <v>120</v>
      </c>
      <c r="E14" s="20">
        <v>0.14000000000000001</v>
      </c>
      <c r="F14" s="21">
        <f t="shared" si="0"/>
        <v>16.8</v>
      </c>
      <c r="G14" s="6">
        <v>3240</v>
      </c>
      <c r="H14" s="22">
        <f t="shared" si="1"/>
        <v>1306.3679999999999</v>
      </c>
      <c r="I14" s="36"/>
      <c r="K14" s="12"/>
      <c r="L14" s="5" t="s">
        <v>22</v>
      </c>
      <c r="M14" s="6">
        <v>120</v>
      </c>
      <c r="N14" s="20">
        <v>0.2</v>
      </c>
      <c r="O14" s="21">
        <f t="shared" si="2"/>
        <v>24</v>
      </c>
      <c r="P14" s="6">
        <v>3240</v>
      </c>
      <c r="Q14" s="22">
        <f t="shared" si="3"/>
        <v>1866.24</v>
      </c>
      <c r="R14" s="48">
        <v>1306.3679999999999</v>
      </c>
      <c r="S14" s="56">
        <f t="shared" si="4"/>
        <v>559.87200000000007</v>
      </c>
      <c r="T14" s="49">
        <f t="shared" si="5"/>
        <v>78.382080000000016</v>
      </c>
    </row>
    <row r="15" spans="2:21" x14ac:dyDescent="0.25">
      <c r="B15" s="12"/>
      <c r="C15" s="13" t="s">
        <v>23</v>
      </c>
      <c r="D15" s="14">
        <f>SUM(D10:D14)</f>
        <v>362</v>
      </c>
      <c r="E15" s="14"/>
      <c r="F15" s="14"/>
      <c r="G15" s="14"/>
      <c r="H15" s="65">
        <f>SUM(H10:H14)</f>
        <v>4924.8191999999999</v>
      </c>
      <c r="I15" s="37">
        <f>H15/120</f>
        <v>41.04016</v>
      </c>
      <c r="K15" s="19"/>
      <c r="L15" s="28" t="s">
        <v>23</v>
      </c>
      <c r="M15" s="29">
        <v>120</v>
      </c>
      <c r="N15" s="29"/>
      <c r="O15" s="29"/>
      <c r="P15" s="29"/>
      <c r="Q15" s="30">
        <f>SUM(Q10:Q14)</f>
        <v>9586.8672000000006</v>
      </c>
      <c r="R15" s="51">
        <f>SUM(R10:R14)</f>
        <v>4924.8191999999999</v>
      </c>
      <c r="S15" s="54">
        <f>SUM(S10:S14)</f>
        <v>4662.0479999999998</v>
      </c>
      <c r="T15" s="55">
        <f>SUM(T10:T14)</f>
        <v>652.68671999999992</v>
      </c>
    </row>
    <row r="16" spans="2:21" x14ac:dyDescent="0.25">
      <c r="B16" s="9" t="s">
        <v>24</v>
      </c>
      <c r="C16" s="1"/>
      <c r="D16" s="1" t="s">
        <v>48</v>
      </c>
      <c r="E16" s="1"/>
      <c r="F16" s="1"/>
      <c r="G16" s="64">
        <v>0.76</v>
      </c>
      <c r="H16" s="27"/>
      <c r="I16" s="38"/>
    </row>
    <row r="17" spans="2:9" x14ac:dyDescent="0.25">
      <c r="B17" s="12"/>
      <c r="C17" s="5"/>
      <c r="D17" s="6" t="s">
        <v>32</v>
      </c>
      <c r="E17" s="5"/>
      <c r="F17" s="5" t="s">
        <v>27</v>
      </c>
      <c r="G17" s="5"/>
      <c r="H17" s="23"/>
      <c r="I17" s="39"/>
    </row>
    <row r="18" spans="2:9" x14ac:dyDescent="0.25">
      <c r="B18" s="12"/>
      <c r="C18" s="5"/>
      <c r="D18" s="5"/>
      <c r="E18" s="5"/>
      <c r="F18" s="5" t="s">
        <v>28</v>
      </c>
      <c r="G18" s="5"/>
      <c r="H18" s="23"/>
      <c r="I18" s="39"/>
    </row>
    <row r="19" spans="2:9" x14ac:dyDescent="0.25">
      <c r="B19" s="12"/>
      <c r="C19" s="5" t="s">
        <v>25</v>
      </c>
      <c r="D19" s="24">
        <v>1</v>
      </c>
      <c r="E19" s="5" t="s">
        <v>30</v>
      </c>
      <c r="F19" s="6">
        <f>288*D19/3600</f>
        <v>0.08</v>
      </c>
      <c r="G19" s="6">
        <v>3952</v>
      </c>
      <c r="H19" s="66">
        <f>1.2*F19*G19*(1-G16)*24</f>
        <v>2185.29792</v>
      </c>
      <c r="I19" s="39"/>
    </row>
    <row r="20" spans="2:9" x14ac:dyDescent="0.25">
      <c r="B20" s="12"/>
      <c r="C20" s="5" t="s">
        <v>26</v>
      </c>
      <c r="D20" s="24">
        <v>4</v>
      </c>
      <c r="E20" s="5" t="s">
        <v>29</v>
      </c>
      <c r="F20" s="57">
        <f>D20*D15/3600/25</f>
        <v>1.6088888888888889E-2</v>
      </c>
      <c r="G20" s="6">
        <v>3952</v>
      </c>
      <c r="H20" s="66">
        <f>1.2*F20*G20*24</f>
        <v>1831.1987200000001</v>
      </c>
      <c r="I20" s="39"/>
    </row>
    <row r="21" spans="2:9" x14ac:dyDescent="0.25">
      <c r="B21" s="15"/>
      <c r="C21" s="16" t="s">
        <v>23</v>
      </c>
      <c r="D21" s="17">
        <v>120</v>
      </c>
      <c r="E21" s="17"/>
      <c r="F21" s="17"/>
      <c r="G21" s="17"/>
      <c r="H21" s="67">
        <f>H19+H20</f>
        <v>4016.4966400000003</v>
      </c>
      <c r="I21" s="40">
        <f>H21/D21</f>
        <v>33.470805333333338</v>
      </c>
    </row>
    <row r="22" spans="2:9" x14ac:dyDescent="0.25">
      <c r="B22" s="9" t="s">
        <v>31</v>
      </c>
      <c r="C22" s="1"/>
      <c r="D22" s="3"/>
      <c r="E22" s="3"/>
      <c r="F22" s="3"/>
      <c r="G22" s="3"/>
      <c r="H22" s="3"/>
      <c r="I22" s="38"/>
    </row>
    <row r="23" spans="2:9" x14ac:dyDescent="0.25">
      <c r="B23" s="15"/>
      <c r="C23" s="7"/>
      <c r="D23" s="8">
        <v>120</v>
      </c>
      <c r="E23" s="8" t="s">
        <v>4</v>
      </c>
      <c r="F23" s="8">
        <v>30</v>
      </c>
      <c r="G23" s="8" t="s">
        <v>17</v>
      </c>
      <c r="H23" s="8">
        <f>D23*F23</f>
        <v>3600</v>
      </c>
      <c r="I23" s="41">
        <f>H23/120</f>
        <v>30</v>
      </c>
    </row>
    <row r="24" spans="2:9" x14ac:dyDescent="0.25">
      <c r="B24" s="19" t="s">
        <v>23</v>
      </c>
      <c r="C24" s="28"/>
      <c r="D24" s="29">
        <f>D23</f>
        <v>120</v>
      </c>
      <c r="E24" s="29"/>
      <c r="F24" s="29"/>
      <c r="G24" s="29"/>
      <c r="H24" s="30">
        <f>H15+H21+H23</f>
        <v>12541.315839999999</v>
      </c>
      <c r="I24" s="42">
        <f>H24/D24</f>
        <v>104.51096533333333</v>
      </c>
    </row>
    <row r="25" spans="2:9" x14ac:dyDescent="0.25">
      <c r="B25" s="12" t="s">
        <v>33</v>
      </c>
      <c r="C25" s="5"/>
      <c r="D25" s="6">
        <v>2</v>
      </c>
      <c r="E25" s="6" t="s">
        <v>49</v>
      </c>
      <c r="F25" s="6"/>
      <c r="G25" s="6"/>
      <c r="H25" s="6"/>
      <c r="I25" s="39"/>
    </row>
    <row r="26" spans="2:9" x14ac:dyDescent="0.25">
      <c r="B26" s="12"/>
      <c r="C26" s="5" t="s">
        <v>50</v>
      </c>
      <c r="D26" s="6">
        <v>240</v>
      </c>
      <c r="E26" s="5" t="s">
        <v>6</v>
      </c>
      <c r="F26" s="5">
        <v>9</v>
      </c>
      <c r="G26" s="5" t="s">
        <v>34</v>
      </c>
      <c r="H26" s="25">
        <f>-D26*F26*12*30/1000*D25</f>
        <v>-1555.2</v>
      </c>
      <c r="I26" s="39"/>
    </row>
    <row r="27" spans="2:9" x14ac:dyDescent="0.25">
      <c r="B27" s="12"/>
      <c r="C27" s="5" t="s">
        <v>35</v>
      </c>
      <c r="D27" s="6">
        <v>5000</v>
      </c>
      <c r="E27" s="5" t="s">
        <v>15</v>
      </c>
      <c r="F27" s="5">
        <v>9</v>
      </c>
      <c r="G27" s="5" t="s">
        <v>34</v>
      </c>
      <c r="H27" s="6">
        <f>-D27*F27/12</f>
        <v>-3750</v>
      </c>
      <c r="I27" s="39"/>
    </row>
    <row r="28" spans="2:9" x14ac:dyDescent="0.25">
      <c r="B28" s="15"/>
      <c r="C28" s="16" t="s">
        <v>23</v>
      </c>
      <c r="D28" s="17">
        <v>120</v>
      </c>
      <c r="E28" s="16"/>
      <c r="F28" s="16"/>
      <c r="G28" s="16"/>
      <c r="H28" s="31">
        <f>H26+H27</f>
        <v>-5305.2</v>
      </c>
      <c r="I28" s="40">
        <f>H28/D28</f>
        <v>-44.21</v>
      </c>
    </row>
    <row r="29" spans="2:9" x14ac:dyDescent="0.25">
      <c r="B29" s="19" t="s">
        <v>36</v>
      </c>
      <c r="C29" s="28"/>
      <c r="D29" s="29">
        <v>120</v>
      </c>
      <c r="E29" s="28"/>
      <c r="F29" s="28"/>
      <c r="G29" s="28"/>
      <c r="H29" s="43">
        <f>H24+H28</f>
        <v>7236.1158399999995</v>
      </c>
      <c r="I29" s="42">
        <f>H29/120</f>
        <v>60.30096533333333</v>
      </c>
    </row>
  </sheetData>
  <pageMargins left="0.7" right="0.7" top="0.75" bottom="0.75" header="0.3" footer="0.3"/>
  <pageSetup paperSize="9" orientation="portrait" verticalDpi="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Asko</dc:creator>
  <cp:lastModifiedBy>Asko</cp:lastModifiedBy>
  <cp:lastPrinted>2013-02-01T07:57:30Z</cp:lastPrinted>
  <dcterms:created xsi:type="dcterms:W3CDTF">2012-12-01T20:19:03Z</dcterms:created>
  <dcterms:modified xsi:type="dcterms:W3CDTF">2013-02-01T08:08:41Z</dcterms:modified>
</cp:coreProperties>
</file>